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iscalYear2012_Budget" sheetId="1" r:id="rId1"/>
  </sheets>
  <definedNames>
    <definedName name="_xlnm.Print_Area" localSheetId="0">'FiscalYear2012_Budget'!$A$1:$E$107</definedName>
  </definedNames>
  <calcPr fullCalcOnLoad="1"/>
</workbook>
</file>

<file path=xl/sharedStrings.xml><?xml version="1.0" encoding="utf-8"?>
<sst xmlns="http://schemas.openxmlformats.org/spreadsheetml/2006/main" count="90" uniqueCount="90">
  <si>
    <t>Administration on Aging</t>
  </si>
  <si>
    <t>All Purpose Table</t>
  </si>
  <si>
    <t>Program</t>
  </si>
  <si>
    <t>Home &amp; Community-Based Supportive Services</t>
  </si>
  <si>
    <t>Native American Nutrition &amp; Supportive Services</t>
  </si>
  <si>
    <t>Preventive Health Services</t>
  </si>
  <si>
    <t>Caregiver Services:</t>
  </si>
  <si>
    <t>Family Caregiver Support Services</t>
  </si>
  <si>
    <t>Native American Caregiver Support Services</t>
  </si>
  <si>
    <t>Alzheimer's Disease Supportive Services Program</t>
  </si>
  <si>
    <t>Subtotal, Caregiver Services</t>
  </si>
  <si>
    <t>Long-Term Care Ombudsman Program</t>
  </si>
  <si>
    <t>Prevention of Elder Abuse &amp; Neglect</t>
  </si>
  <si>
    <t>Total, Discretionary Budget Authority</t>
  </si>
  <si>
    <t>Health and Independence:</t>
  </si>
  <si>
    <t>(Dollars in thousands)</t>
  </si>
  <si>
    <t>Subtotal, Health and Independence</t>
  </si>
  <si>
    <t>Adult Protective Services</t>
  </si>
  <si>
    <t>Lifespan Respite Care</t>
  </si>
  <si>
    <t>Aging Network Support Activities</t>
  </si>
  <si>
    <t>Protection of Vulnerable Adults:</t>
  </si>
  <si>
    <t>Subtotal, Vulnerable Adults</t>
  </si>
  <si>
    <t>Health and Long-term Care Programs (non-add)</t>
  </si>
  <si>
    <t>Mulitgenerational Civic Engagement</t>
  </si>
  <si>
    <t>National Minority Aging Organizations: Asian-Pacific Americans</t>
  </si>
  <si>
    <t>National Minority Aging Organizations: Native Americans</t>
  </si>
  <si>
    <t>National Minority Aging Organizations: Hispanic &amp; African-Americans</t>
  </si>
  <si>
    <t>Program Performance, Evaluation, &amp; Technical Assistance</t>
  </si>
  <si>
    <t>National Resource Center on Native Americans</t>
  </si>
  <si>
    <t>Earmarks (non-add)</t>
  </si>
  <si>
    <t>Model Approaches to Statewide Legal Assistance Systems (non-add)</t>
  </si>
  <si>
    <t>National Legal Assistance &amp; Support Projects(non-add)</t>
  </si>
  <si>
    <t>National Center on Elder Abuse (non-add)</t>
  </si>
  <si>
    <t>National Long-term Care Ombudsman Resource Center (non-add)</t>
  </si>
  <si>
    <t>Congregate Nutrition Services (non-add)</t>
  </si>
  <si>
    <t>Home-Delivered Nutrition Services (non-add)</t>
  </si>
  <si>
    <t xml:space="preserve">commodities purchases pursuant to Public Law 110-19.  Combines AoA's meal programs consistent with the Older Americans Act </t>
  </si>
  <si>
    <t>reauthorization proposal.</t>
  </si>
  <si>
    <t>National Eldercare Locator (non-add)</t>
  </si>
  <si>
    <t>Pension Information and Counseling Program (non-add)</t>
  </si>
  <si>
    <t>National Alzheimer's Call Center (non-add)</t>
  </si>
  <si>
    <t>National Technical Assistance Center for LGBT Elders (non-add)</t>
  </si>
  <si>
    <t>National Education &amp; Resource Center on Women &amp; Retirement (non-add)</t>
  </si>
  <si>
    <t>Aging and Disability Resource Centers are requested separately in FY 2012 and comparably adjusted in FY 2010 and FY 2011.</t>
  </si>
  <si>
    <t>Advisory Board on Elder Abuse, Neglect &amp; Exploitation (non-add)</t>
  </si>
  <si>
    <t>Affordable Care Act (non-add)</t>
  </si>
  <si>
    <t>Health Care Fraud and Abuse Control (non-add)</t>
  </si>
  <si>
    <t>Less Funds From Other Sources:</t>
  </si>
  <si>
    <t>Subtotal, Program Level</t>
  </si>
  <si>
    <t>$3,279,000 is a placeholder amount for FY 2011 and FY 2012.  The Secretary and the Attorney General will determine the final amount.</t>
  </si>
  <si>
    <t>Trust Fund for benefits outreach to low-income seniors per section 3306 of P.L. 111-148 (Affordable Care Act).</t>
  </si>
  <si>
    <t>Program Innovations.</t>
  </si>
  <si>
    <t xml:space="preserve">Transfer of discretionary funds from the Federal Hospital Insurance Trust Fund and the Federal Supplementary Medical Insurance </t>
  </si>
  <si>
    <t xml:space="preserve">Trust Fund. </t>
  </si>
  <si>
    <t>Subtotal, Consumer</t>
  </si>
  <si>
    <t>Community Service Employment for Older Americans</t>
  </si>
  <si>
    <t>Nutrition Services Incentive Program</t>
  </si>
  <si>
    <t>Program Administration:</t>
  </si>
  <si>
    <t>Aging Services Programs Administration</t>
  </si>
  <si>
    <t>Subtotal, Program Administration</t>
  </si>
  <si>
    <t>Consumer Information, Access &amp; Outreach</t>
  </si>
  <si>
    <t>FY 2010 
Enacted 1/</t>
  </si>
  <si>
    <t>1/ Reflects the Secretary's transfer of June 18, 2010 to assist those living with HIV/AIDS on waiting lists for lifesaving medication.</t>
  </si>
  <si>
    <t>FY 2011 Annualized CR</t>
  </si>
  <si>
    <t>Community Innovations for Aging in Place</t>
  </si>
  <si>
    <t>FY 2012 President's Request</t>
  </si>
  <si>
    <t xml:space="preserve">Chronic Disease Self-Management Programs </t>
  </si>
  <si>
    <t>Senior Medicare Patrol Program  5/</t>
  </si>
  <si>
    <t>Elder Rights Support Activities  6/</t>
  </si>
  <si>
    <t>Aging and Disability Resource Centers  4/</t>
  </si>
  <si>
    <t>State Health Insurance Assistance Program  8/</t>
  </si>
  <si>
    <t>Medicare Enrollment Assistance  9/</t>
  </si>
  <si>
    <t>Program Innovations  7/</t>
  </si>
  <si>
    <t>CLASS Administration 10/</t>
  </si>
  <si>
    <t>Aging and Disability Resource Centers (mandatory)  4/</t>
  </si>
  <si>
    <t>Health Care Fraud and Abuse Control  5/</t>
  </si>
  <si>
    <t>Medicare Enrollment Assistance (mandatory) 9/</t>
  </si>
  <si>
    <t>/3</t>
  </si>
  <si>
    <t xml:space="preserve">2/ Includes $2,722,303 in FY 2010 budget authority appropriated to AoA and transferred to the Department of Agriculture for </t>
  </si>
  <si>
    <t xml:space="preserve">3/ In FY 2010, $30 million in Recovery Act funding was transferred from the Centers for Disease Control and Prevention through </t>
  </si>
  <si>
    <t>4/ Includes $10 million in mandatory funds per section 2405 of P.L. 111-148 (Affordable Care Act).</t>
  </si>
  <si>
    <t xml:space="preserve">5/ AoA received $3,789,000 from the Health Care Fraud and Abuse Control wedge funds recovered from fighting fraud.  </t>
  </si>
  <si>
    <t xml:space="preserve">6/ In FY 2010 and FY 2011, activities were previously appropriated and requested in Aging Network Support Activities and </t>
  </si>
  <si>
    <t xml:space="preserve">7/ Activities in FY 2010 and FY 2011 were innovation activities requested under the Health and Long-term Care Programs.  </t>
  </si>
  <si>
    <t>8/ Reflects Secretary's decision to transfer the State Health Insurance Assistance Program from CMS to AoA.</t>
  </si>
  <si>
    <t xml:space="preserve">9/ Transfer of mandatory funds from the Federal Hospital Insurance Trust Fund and the Federal Supplementary Medical Insurance </t>
  </si>
  <si>
    <t>10/ Activities in FY 2010 and FY 2011 were funded from the Affordable Care Act Implementation Fund.</t>
  </si>
  <si>
    <t xml:space="preserve">an intra-departmental delegation of authority as part of the Recovery Act’s $650 million “Prevention and Wellness Fund.” </t>
  </si>
  <si>
    <t>In FY 2010, an additional $2.5 million was transferred from CDC to CMS for related evaluation and quality improvement purposes.</t>
  </si>
  <si>
    <t>FY 2012 +/- FY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</si>
</sst>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@*."/>
    <numFmt numFmtId="166" formatCode="_(&quot;$&quot;* #,##0_);_(&quot;$&quot;* \(#,##0\);_(&quot;$&quot;* &quot;--&quot;??_);_(@_)"/>
    <numFmt numFmtId="167" formatCode="_(* #,###_);_(* \(#.###\);_(* &quot;--&quot;??_);_(@_)"/>
    <numFmt numFmtId="168" formatCode="_(* #,##0_);_(* \(#,##0\);_(&quot;$&quot;* &quot;--&quot;??_);_(@_)"/>
    <numFmt numFmtId="169" formatCode="_(* #,###_);_(* \(#,###\);_(* &quot;--&quot;??_);_(@_)"/>
    <numFmt numFmtId="170" formatCode="_(* #,##0_);_(* \(#,##0\);_(* &quot;--&quot;??_);_(@_)"/>
    <numFmt numFmtId="171" formatCode="_(* ###,#00_);_(* \(#.###\);_(* &quot;--&quot;??_);_(@_)"/>
  </numFmts>
  <fonts count="1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 applyNumberFormat="0" applyFont="0" applyBorder="0" applyAlignment="0"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2" xfId="22" applyFont="1" applyFill="1" applyBorder="1">
      <alignment/>
      <protection/>
    </xf>
    <xf numFmtId="0" fontId="1" fillId="0" borderId="3" xfId="22" applyFont="1" applyFill="1" applyBorder="1">
      <alignment/>
      <protection/>
    </xf>
    <xf numFmtId="0" fontId="1" fillId="0" borderId="1" xfId="22" applyFont="1" applyFill="1" applyBorder="1">
      <alignment/>
      <protection/>
    </xf>
    <xf numFmtId="0" fontId="1" fillId="0" borderId="4" xfId="22" applyFont="1" applyFill="1" applyBorder="1">
      <alignment/>
      <protection/>
    </xf>
    <xf numFmtId="165" fontId="1" fillId="0" borderId="1" xfId="22" applyNumberFormat="1" applyFont="1" applyFill="1" applyBorder="1" applyAlignment="1">
      <alignment horizontal="left" indent="1"/>
      <protection/>
    </xf>
    <xf numFmtId="166" fontId="1" fillId="0" borderId="1" xfId="18" applyNumberFormat="1" applyFont="1" applyFill="1" applyBorder="1" applyAlignment="1">
      <alignment/>
    </xf>
    <xf numFmtId="167" fontId="1" fillId="0" borderId="1" xfId="17" applyNumberFormat="1" applyFont="1" applyFill="1" applyBorder="1" applyAlignment="1">
      <alignment/>
    </xf>
    <xf numFmtId="165" fontId="7" fillId="0" borderId="1" xfId="22" applyNumberFormat="1" applyFont="1" applyFill="1" applyBorder="1" applyAlignment="1">
      <alignment horizontal="left" indent="2"/>
      <protection/>
    </xf>
    <xf numFmtId="167" fontId="7" fillId="0" borderId="1" xfId="17" applyNumberFormat="1" applyFont="1" applyFill="1" applyBorder="1" applyAlignment="1">
      <alignment/>
    </xf>
    <xf numFmtId="167" fontId="8" fillId="0" borderId="1" xfId="17" applyNumberFormat="1" applyFont="1" applyFill="1" applyBorder="1" applyAlignment="1">
      <alignment/>
    </xf>
    <xf numFmtId="165" fontId="1" fillId="0" borderId="1" xfId="22" applyNumberFormat="1" applyFont="1" applyFill="1" applyBorder="1" applyAlignment="1">
      <alignment horizontal="left" indent="2"/>
      <protection/>
    </xf>
    <xf numFmtId="170" fontId="1" fillId="0" borderId="1" xfId="17" applyNumberFormat="1" applyFont="1" applyFill="1" applyBorder="1" applyAlignment="1">
      <alignment/>
    </xf>
    <xf numFmtId="170" fontId="1" fillId="0" borderId="4" xfId="17" applyNumberFormat="1" applyFont="1" applyFill="1" applyBorder="1" applyAlignment="1">
      <alignment/>
    </xf>
    <xf numFmtId="171" fontId="8" fillId="0" borderId="1" xfId="17" applyNumberFormat="1" applyFont="1" applyFill="1" applyBorder="1" applyAlignment="1">
      <alignment/>
    </xf>
    <xf numFmtId="166" fontId="1" fillId="0" borderId="4" xfId="18" applyNumberFormat="1" applyFont="1" applyFill="1" applyBorder="1" applyAlignment="1">
      <alignment/>
    </xf>
    <xf numFmtId="167" fontId="7" fillId="0" borderId="4" xfId="17" applyNumberFormat="1" applyFont="1" applyFill="1" applyBorder="1" applyAlignment="1">
      <alignment/>
    </xf>
    <xf numFmtId="167" fontId="9" fillId="0" borderId="1" xfId="17" applyNumberFormat="1" applyFont="1" applyFill="1" applyBorder="1" applyAlignment="1">
      <alignment/>
    </xf>
    <xf numFmtId="165" fontId="1" fillId="0" borderId="1" xfId="22" applyNumberFormat="1" applyFont="1" applyFill="1" applyBorder="1" applyAlignment="1">
      <alignment horizontal="left"/>
      <protection/>
    </xf>
    <xf numFmtId="167" fontId="1" fillId="0" borderId="4" xfId="17" applyNumberFormat="1" applyFont="1" applyFill="1" applyBorder="1" applyAlignment="1">
      <alignment/>
    </xf>
    <xf numFmtId="165" fontId="10" fillId="0" borderId="5" xfId="0" applyNumberFormat="1" applyFont="1" applyFill="1" applyBorder="1" applyAlignment="1">
      <alignment horizontal="left" indent="1"/>
    </xf>
    <xf numFmtId="166" fontId="10" fillId="0" borderId="5" xfId="18" applyNumberFormat="1" applyFont="1" applyFill="1" applyBorder="1" applyAlignment="1">
      <alignment/>
    </xf>
    <xf numFmtId="165" fontId="10" fillId="0" borderId="1" xfId="0" applyNumberFormat="1" applyFont="1" applyFill="1" applyBorder="1" applyAlignment="1">
      <alignment horizontal="left" indent="1"/>
    </xf>
    <xf numFmtId="166" fontId="10" fillId="0" borderId="1" xfId="18" applyNumberFormat="1" applyFont="1" applyFill="1" applyBorder="1" applyAlignment="1">
      <alignment/>
    </xf>
    <xf numFmtId="166" fontId="10" fillId="0" borderId="4" xfId="18" applyNumberFormat="1" applyFont="1" applyFill="1" applyBorder="1" applyAlignment="1">
      <alignment/>
    </xf>
    <xf numFmtId="169" fontId="1" fillId="0" borderId="1" xfId="17" applyNumberFormat="1" applyFont="1" applyFill="1" applyBorder="1" applyAlignment="1">
      <alignment/>
    </xf>
    <xf numFmtId="165" fontId="10" fillId="0" borderId="5" xfId="22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7" fillId="0" borderId="1" xfId="18" applyNumberFormat="1" applyFont="1" applyFill="1" applyBorder="1" applyAlignment="1">
      <alignment/>
    </xf>
    <xf numFmtId="167" fontId="1" fillId="0" borderId="1" xfId="17" applyNumberFormat="1" applyFont="1" applyFill="1" applyBorder="1" applyAlignment="1">
      <alignment horizontal="center"/>
    </xf>
    <xf numFmtId="165" fontId="10" fillId="0" borderId="6" xfId="22" applyNumberFormat="1" applyFont="1" applyFill="1" applyBorder="1" applyAlignment="1">
      <alignment horizontal="left" indent="1"/>
      <protection/>
    </xf>
    <xf numFmtId="166" fontId="10" fillId="0" borderId="6" xfId="18" applyNumberFormat="1" applyFont="1" applyFill="1" applyBorder="1" applyAlignment="1">
      <alignment/>
    </xf>
    <xf numFmtId="168" fontId="1" fillId="0" borderId="1" xfId="17" applyNumberFormat="1" applyFont="1" applyFill="1" applyBorder="1" applyAlignment="1">
      <alignment/>
    </xf>
    <xf numFmtId="168" fontId="9" fillId="0" borderId="1" xfId="17" applyNumberFormat="1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omma_FY 2008 Exhibits" xfId="17"/>
    <cellStyle name="Currency" xfId="18"/>
    <cellStyle name="Currency [0]" xfId="19"/>
    <cellStyle name="Followed Hyperlink" xfId="20"/>
    <cellStyle name="Hyperlink" xfId="21"/>
    <cellStyle name="Normal_FY 2008 Exhibits" xfId="22"/>
    <cellStyle name="os4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workbookViewId="0" topLeftCell="A1">
      <pane ySplit="7" topLeftCell="BM8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68.00390625" style="0" customWidth="1"/>
    <col min="2" max="5" width="11.00390625" style="0" bestFit="1" customWidth="1"/>
    <col min="6" max="6" width="9.28125" style="0" bestFit="1" customWidth="1"/>
  </cols>
  <sheetData>
    <row r="1" spans="1:5" ht="18.75">
      <c r="A1" s="45" t="s">
        <v>1</v>
      </c>
      <c r="B1" s="45"/>
      <c r="C1" s="45"/>
      <c r="D1" s="45"/>
      <c r="E1" s="45"/>
    </row>
    <row r="2" spans="1:5" ht="18.75">
      <c r="A2" s="45" t="s">
        <v>0</v>
      </c>
      <c r="B2" s="45"/>
      <c r="C2" s="45"/>
      <c r="D2" s="45"/>
      <c r="E2" s="45"/>
    </row>
    <row r="3" spans="1:5" ht="12.75">
      <c r="A3" s="46" t="s">
        <v>15</v>
      </c>
      <c r="B3" s="46"/>
      <c r="C3" s="46"/>
      <c r="D3" s="46"/>
      <c r="E3" s="46"/>
    </row>
    <row r="4" spans="1:5" ht="12.75">
      <c r="A4" s="2"/>
      <c r="B4" s="3"/>
      <c r="C4" s="3"/>
      <c r="D4" s="3"/>
      <c r="E4" s="3"/>
    </row>
    <row r="5" spans="1:5" ht="12.75" customHeight="1">
      <c r="A5" s="42" t="s">
        <v>2</v>
      </c>
      <c r="B5" s="42" t="s">
        <v>61</v>
      </c>
      <c r="C5" s="42" t="s">
        <v>63</v>
      </c>
      <c r="D5" s="42" t="s">
        <v>65</v>
      </c>
      <c r="E5" s="42" t="s">
        <v>89</v>
      </c>
    </row>
    <row r="6" spans="1:5" ht="12.75">
      <c r="A6" s="43"/>
      <c r="B6" s="43"/>
      <c r="C6" s="43"/>
      <c r="D6" s="43"/>
      <c r="E6" s="43"/>
    </row>
    <row r="7" spans="1:5" ht="12.75">
      <c r="A7" s="44"/>
      <c r="B7" s="44"/>
      <c r="C7" s="44"/>
      <c r="D7" s="44"/>
      <c r="E7" s="44"/>
    </row>
    <row r="8" spans="1:5" ht="15.75">
      <c r="A8" s="4"/>
      <c r="B8" s="5"/>
      <c r="C8" s="6"/>
      <c r="D8" s="6"/>
      <c r="E8" s="6"/>
    </row>
    <row r="9" spans="1:5" ht="12.75">
      <c r="A9" s="7" t="s">
        <v>14</v>
      </c>
      <c r="B9" s="7"/>
      <c r="C9" s="8"/>
      <c r="D9" s="8"/>
      <c r="E9" s="8"/>
    </row>
    <row r="10" spans="1:5" ht="12.75">
      <c r="A10" s="9" t="s">
        <v>3</v>
      </c>
      <c r="B10" s="10">
        <v>368290</v>
      </c>
      <c r="C10" s="10">
        <v>368348</v>
      </c>
      <c r="D10" s="10">
        <v>416476</v>
      </c>
      <c r="E10" s="10">
        <f>D10-B10</f>
        <v>48186</v>
      </c>
    </row>
    <row r="11" spans="1:5" ht="12.75">
      <c r="A11" s="9" t="s">
        <v>34</v>
      </c>
      <c r="B11" s="11">
        <v>440718</v>
      </c>
      <c r="C11" s="11">
        <v>440783</v>
      </c>
      <c r="D11" s="11">
        <v>440718</v>
      </c>
      <c r="E11" s="11">
        <f aca="true" t="shared" si="0" ref="E11:E74">D11-B11</f>
        <v>0</v>
      </c>
    </row>
    <row r="12" spans="1:5" ht="12.75">
      <c r="A12" s="9" t="s">
        <v>35</v>
      </c>
      <c r="B12" s="11">
        <v>217644</v>
      </c>
      <c r="C12" s="11">
        <v>217676</v>
      </c>
      <c r="D12" s="11">
        <v>217644</v>
      </c>
      <c r="E12" s="11">
        <f t="shared" si="0"/>
        <v>0</v>
      </c>
    </row>
    <row r="13" spans="1:5" ht="12.75">
      <c r="A13" s="9" t="s">
        <v>56</v>
      </c>
      <c r="B13" s="11">
        <v>160991</v>
      </c>
      <c r="C13" s="11">
        <v>161015</v>
      </c>
      <c r="D13" s="11">
        <v>160991</v>
      </c>
      <c r="E13" s="11">
        <f t="shared" si="0"/>
        <v>0</v>
      </c>
    </row>
    <row r="14" spans="1:5" ht="12.75">
      <c r="A14" s="9" t="s">
        <v>5</v>
      </c>
      <c r="B14" s="11">
        <v>21026</v>
      </c>
      <c r="C14" s="11">
        <v>21026</v>
      </c>
      <c r="D14" s="11">
        <v>21026</v>
      </c>
      <c r="E14" s="11">
        <f t="shared" si="0"/>
        <v>0</v>
      </c>
    </row>
    <row r="15" spans="1:5" ht="12.75">
      <c r="A15" s="9" t="s">
        <v>66</v>
      </c>
      <c r="B15" s="37" t="s">
        <v>77</v>
      </c>
      <c r="C15" s="11">
        <v>0</v>
      </c>
      <c r="D15" s="11">
        <v>10000</v>
      </c>
      <c r="E15" s="11">
        <v>0</v>
      </c>
    </row>
    <row r="16" spans="1:5" ht="12.75">
      <c r="A16" s="9" t="s">
        <v>55</v>
      </c>
      <c r="B16" s="11">
        <v>825425</v>
      </c>
      <c r="C16" s="11">
        <v>825425</v>
      </c>
      <c r="D16" s="11">
        <v>450000</v>
      </c>
      <c r="E16" s="40">
        <f t="shared" si="0"/>
        <v>-375425</v>
      </c>
    </row>
    <row r="17" spans="1:5" ht="12.75">
      <c r="A17" s="9" t="s">
        <v>4</v>
      </c>
      <c r="B17" s="11">
        <v>27704</v>
      </c>
      <c r="C17" s="11">
        <v>27708</v>
      </c>
      <c r="D17" s="11">
        <v>27704</v>
      </c>
      <c r="E17" s="11">
        <f t="shared" si="0"/>
        <v>0</v>
      </c>
    </row>
    <row r="18" spans="1:5" ht="12.75" customHeight="1" hidden="1">
      <c r="A18" s="12" t="s">
        <v>45</v>
      </c>
      <c r="B18" s="13">
        <v>10000</v>
      </c>
      <c r="C18" s="13">
        <v>10000</v>
      </c>
      <c r="D18" s="13">
        <v>10000</v>
      </c>
      <c r="E18" s="13">
        <f t="shared" si="0"/>
        <v>0</v>
      </c>
    </row>
    <row r="19" spans="1:5" ht="15">
      <c r="A19" s="9" t="s">
        <v>19</v>
      </c>
      <c r="B19" s="14">
        <f>8198</f>
        <v>8198</v>
      </c>
      <c r="C19" s="14">
        <f>8200</f>
        <v>8200</v>
      </c>
      <c r="D19" s="14">
        <f>8198-250</f>
        <v>7948</v>
      </c>
      <c r="E19" s="14">
        <f t="shared" si="0"/>
        <v>-250</v>
      </c>
    </row>
    <row r="20" spans="1:5" ht="12.75" customHeight="1" hidden="1">
      <c r="A20" s="12" t="s">
        <v>38</v>
      </c>
      <c r="B20" s="13">
        <v>1177.82</v>
      </c>
      <c r="C20" s="13">
        <v>1478</v>
      </c>
      <c r="D20" s="13">
        <v>0</v>
      </c>
      <c r="E20" s="13">
        <f t="shared" si="0"/>
        <v>-1177.82</v>
      </c>
    </row>
    <row r="21" spans="1:5" ht="12.75" customHeight="1" hidden="1">
      <c r="A21" s="12" t="s">
        <v>39</v>
      </c>
      <c r="B21" s="13">
        <v>1718.738</v>
      </c>
      <c r="C21" s="13">
        <v>1719</v>
      </c>
      <c r="D21" s="13">
        <v>0</v>
      </c>
      <c r="E21" s="13">
        <f t="shared" si="0"/>
        <v>-1718.738</v>
      </c>
    </row>
    <row r="22" spans="1:5" ht="12.75" customHeight="1" hidden="1">
      <c r="A22" s="12" t="s">
        <v>40</v>
      </c>
      <c r="B22" s="13">
        <v>999.784</v>
      </c>
      <c r="C22" s="13">
        <v>1000</v>
      </c>
      <c r="D22" s="13">
        <v>0</v>
      </c>
      <c r="E22" s="13">
        <f t="shared" si="0"/>
        <v>-999.784</v>
      </c>
    </row>
    <row r="23" spans="1:5" ht="12.75" customHeight="1" hidden="1">
      <c r="A23" s="12" t="s">
        <v>41</v>
      </c>
      <c r="B23" s="13">
        <v>300</v>
      </c>
      <c r="C23" s="13">
        <v>300</v>
      </c>
      <c r="D23" s="13">
        <v>0</v>
      </c>
      <c r="E23" s="13">
        <f t="shared" si="0"/>
        <v>-300</v>
      </c>
    </row>
    <row r="24" spans="1:5" ht="12.75" customHeight="1" hidden="1">
      <c r="A24" s="12" t="s">
        <v>42</v>
      </c>
      <c r="B24" s="13">
        <v>248.946</v>
      </c>
      <c r="C24" s="13">
        <v>249</v>
      </c>
      <c r="D24" s="13">
        <v>0</v>
      </c>
      <c r="E24" s="13">
        <f t="shared" si="0"/>
        <v>-248.946</v>
      </c>
    </row>
    <row r="25" spans="1:5" ht="12.75" customHeight="1" hidden="1">
      <c r="A25" s="12" t="s">
        <v>23</v>
      </c>
      <c r="B25" s="13">
        <v>981.788</v>
      </c>
      <c r="C25" s="13">
        <v>982</v>
      </c>
      <c r="D25" s="13">
        <v>0</v>
      </c>
      <c r="E25" s="13">
        <f t="shared" si="0"/>
        <v>-981.788</v>
      </c>
    </row>
    <row r="26" spans="1:5" ht="12.75" customHeight="1" hidden="1">
      <c r="A26" s="12" t="s">
        <v>28</v>
      </c>
      <c r="B26" s="13">
        <v>692.851</v>
      </c>
      <c r="C26" s="13">
        <v>693</v>
      </c>
      <c r="D26" s="13">
        <v>0</v>
      </c>
      <c r="E26" s="13">
        <f t="shared" si="0"/>
        <v>-692.851</v>
      </c>
    </row>
    <row r="27" spans="1:5" ht="12.75" customHeight="1" hidden="1">
      <c r="A27" s="12" t="s">
        <v>24</v>
      </c>
      <c r="B27" s="13">
        <v>356.923</v>
      </c>
      <c r="C27" s="13">
        <v>357</v>
      </c>
      <c r="D27" s="13">
        <v>0</v>
      </c>
      <c r="E27" s="13">
        <f t="shared" si="0"/>
        <v>-356.923</v>
      </c>
    </row>
    <row r="28" spans="1:5" ht="12.75" customHeight="1" hidden="1">
      <c r="A28" s="12" t="s">
        <v>25</v>
      </c>
      <c r="B28" s="13">
        <v>128.972</v>
      </c>
      <c r="C28" s="13">
        <v>129</v>
      </c>
      <c r="D28" s="13">
        <v>0</v>
      </c>
      <c r="E28" s="13">
        <f t="shared" si="0"/>
        <v>-128.972</v>
      </c>
    </row>
    <row r="29" spans="1:5" ht="12.75" customHeight="1" hidden="1">
      <c r="A29" s="12" t="s">
        <v>26</v>
      </c>
      <c r="B29" s="13">
        <v>447.903</v>
      </c>
      <c r="C29" s="13">
        <v>448</v>
      </c>
      <c r="D29" s="13">
        <v>0</v>
      </c>
      <c r="E29" s="13">
        <f t="shared" si="0"/>
        <v>-447.903</v>
      </c>
    </row>
    <row r="30" spans="1:5" ht="12.75" customHeight="1" hidden="1">
      <c r="A30" s="12" t="s">
        <v>27</v>
      </c>
      <c r="B30" s="13">
        <v>844.6880000000001</v>
      </c>
      <c r="C30" s="13">
        <v>845</v>
      </c>
      <c r="D30" s="13">
        <v>0</v>
      </c>
      <c r="E30" s="13">
        <f t="shared" si="0"/>
        <v>-844.6880000000001</v>
      </c>
    </row>
    <row r="31" spans="1:5" ht="12.75">
      <c r="A31" s="15" t="s">
        <v>16</v>
      </c>
      <c r="B31" s="10">
        <f>B10+B11+B13+B14+B16+B17+B19+B12</f>
        <v>2069996</v>
      </c>
      <c r="C31" s="10">
        <f>C10+C11+C13+C14+C16+C17+C19+C12</f>
        <v>2070181</v>
      </c>
      <c r="D31" s="10">
        <f>D10+D11+D13+D14+D16+D17+D19+D12+D15</f>
        <v>1752507</v>
      </c>
      <c r="E31" s="10">
        <f t="shared" si="0"/>
        <v>-317489</v>
      </c>
    </row>
    <row r="32" spans="1:5" ht="12.75">
      <c r="A32" s="9"/>
      <c r="B32" s="16"/>
      <c r="C32" s="17"/>
      <c r="D32" s="17"/>
      <c r="E32" s="17"/>
    </row>
    <row r="33" spans="1:5" ht="12.75">
      <c r="A33" s="7" t="s">
        <v>6</v>
      </c>
      <c r="B33" s="16"/>
      <c r="C33" s="17"/>
      <c r="D33" s="17"/>
      <c r="E33" s="17"/>
    </row>
    <row r="34" spans="1:5" ht="12.75">
      <c r="A34" s="9" t="s">
        <v>7</v>
      </c>
      <c r="B34" s="10">
        <v>154197</v>
      </c>
      <c r="C34" s="10">
        <v>154220</v>
      </c>
      <c r="D34" s="10">
        <v>192220</v>
      </c>
      <c r="E34" s="10">
        <f t="shared" si="0"/>
        <v>38023</v>
      </c>
    </row>
    <row r="35" spans="1:5" ht="12.75">
      <c r="A35" s="9" t="s">
        <v>8</v>
      </c>
      <c r="B35" s="11">
        <v>6388</v>
      </c>
      <c r="C35" s="11">
        <v>6389</v>
      </c>
      <c r="D35" s="11">
        <v>8388</v>
      </c>
      <c r="E35" s="11">
        <f t="shared" si="0"/>
        <v>2000</v>
      </c>
    </row>
    <row r="36" spans="1:5" ht="12.75">
      <c r="A36" s="9" t="s">
        <v>9</v>
      </c>
      <c r="B36" s="11">
        <v>11462</v>
      </c>
      <c r="C36" s="11">
        <v>11464</v>
      </c>
      <c r="D36" s="11">
        <v>11462</v>
      </c>
      <c r="E36" s="11">
        <f t="shared" si="0"/>
        <v>0</v>
      </c>
    </row>
    <row r="37" spans="1:5" ht="15">
      <c r="A37" s="9" t="s">
        <v>18</v>
      </c>
      <c r="B37" s="18">
        <v>2500</v>
      </c>
      <c r="C37" s="18">
        <v>2500</v>
      </c>
      <c r="D37" s="18">
        <v>10000</v>
      </c>
      <c r="E37" s="18">
        <f t="shared" si="0"/>
        <v>7500</v>
      </c>
    </row>
    <row r="38" spans="1:5" ht="12.75">
      <c r="A38" s="15" t="s">
        <v>10</v>
      </c>
      <c r="B38" s="10">
        <f>SUM(B34:B37)</f>
        <v>174547</v>
      </c>
      <c r="C38" s="10">
        <f>SUM(C34:C37)</f>
        <v>174573</v>
      </c>
      <c r="D38" s="10">
        <f>SUM(D34:D37)</f>
        <v>222070</v>
      </c>
      <c r="E38" s="10">
        <f t="shared" si="0"/>
        <v>47523</v>
      </c>
    </row>
    <row r="39" spans="1:5" ht="12.75">
      <c r="A39" s="7"/>
      <c r="B39" s="7"/>
      <c r="C39" s="8"/>
      <c r="D39" s="8"/>
      <c r="E39" s="8"/>
    </row>
    <row r="40" spans="1:5" ht="12.75">
      <c r="A40" s="7" t="s">
        <v>20</v>
      </c>
      <c r="B40" s="16"/>
      <c r="C40" s="17"/>
      <c r="D40" s="17"/>
      <c r="E40" s="17"/>
    </row>
    <row r="41" spans="1:5" ht="12.75">
      <c r="A41" s="9" t="s">
        <v>17</v>
      </c>
      <c r="B41" s="10">
        <v>0</v>
      </c>
      <c r="C41" s="10">
        <v>0</v>
      </c>
      <c r="D41" s="10">
        <v>16500</v>
      </c>
      <c r="E41" s="10">
        <f t="shared" si="0"/>
        <v>16500</v>
      </c>
    </row>
    <row r="42" spans="1:5" ht="12.75">
      <c r="A42" s="9" t="s">
        <v>11</v>
      </c>
      <c r="B42" s="11">
        <v>16825</v>
      </c>
      <c r="C42" s="11">
        <v>16827</v>
      </c>
      <c r="D42" s="11">
        <v>21825</v>
      </c>
      <c r="E42" s="11">
        <f t="shared" si="0"/>
        <v>5000</v>
      </c>
    </row>
    <row r="43" spans="1:5" ht="12.75">
      <c r="A43" s="9" t="s">
        <v>12</v>
      </c>
      <c r="B43" s="11">
        <v>5055</v>
      </c>
      <c r="C43" s="11">
        <v>5056</v>
      </c>
      <c r="D43" s="11">
        <v>5055</v>
      </c>
      <c r="E43" s="11">
        <f t="shared" si="0"/>
        <v>0</v>
      </c>
    </row>
    <row r="44" spans="1:5" ht="12.75">
      <c r="A44" s="9" t="s">
        <v>67</v>
      </c>
      <c r="B44" s="11">
        <f>13227-3789-B74</f>
        <v>13217</v>
      </c>
      <c r="C44" s="11">
        <f>9439+C45</f>
        <v>12751</v>
      </c>
      <c r="D44" s="11">
        <f>9438+D45</f>
        <v>12750</v>
      </c>
      <c r="E44" s="40">
        <f t="shared" si="0"/>
        <v>-467</v>
      </c>
    </row>
    <row r="45" spans="1:5" ht="12.75" customHeight="1" hidden="1">
      <c r="A45" s="12" t="s">
        <v>46</v>
      </c>
      <c r="B45" s="13">
        <v>3779</v>
      </c>
      <c r="C45" s="13">
        <v>3312</v>
      </c>
      <c r="D45" s="13">
        <v>3312</v>
      </c>
      <c r="E45" s="13">
        <f t="shared" si="0"/>
        <v>-467</v>
      </c>
    </row>
    <row r="46" spans="1:5" ht="15">
      <c r="A46" s="9" t="s">
        <v>68</v>
      </c>
      <c r="B46" s="18">
        <v>4103</v>
      </c>
      <c r="C46" s="18">
        <v>4104</v>
      </c>
      <c r="D46" s="18">
        <v>4103</v>
      </c>
      <c r="E46" s="18">
        <f t="shared" si="0"/>
        <v>0</v>
      </c>
    </row>
    <row r="47" spans="1:5" ht="12.75" customHeight="1" hidden="1">
      <c r="A47" s="12" t="s">
        <v>30</v>
      </c>
      <c r="B47" s="13">
        <v>1999.569</v>
      </c>
      <c r="C47" s="13">
        <v>2000</v>
      </c>
      <c r="D47" s="13">
        <v>2000</v>
      </c>
      <c r="E47" s="13">
        <f t="shared" si="0"/>
        <v>0.43100000000004</v>
      </c>
    </row>
    <row r="48" spans="1:5" ht="12.75" customHeight="1" hidden="1">
      <c r="A48" s="12" t="s">
        <v>31</v>
      </c>
      <c r="B48" s="13">
        <v>745.839</v>
      </c>
      <c r="C48" s="13">
        <v>746</v>
      </c>
      <c r="D48" s="13">
        <v>254</v>
      </c>
      <c r="E48" s="13">
        <f t="shared" si="0"/>
        <v>-491.83900000000006</v>
      </c>
    </row>
    <row r="49" spans="1:5" ht="12.75" customHeight="1" hidden="1">
      <c r="A49" s="12" t="s">
        <v>32</v>
      </c>
      <c r="B49" s="13">
        <v>811</v>
      </c>
      <c r="C49" s="13">
        <v>811</v>
      </c>
      <c r="D49" s="13">
        <v>100</v>
      </c>
      <c r="E49" s="13">
        <f t="shared" si="0"/>
        <v>-711</v>
      </c>
    </row>
    <row r="50" spans="1:5" ht="12.75" customHeight="1" hidden="1">
      <c r="A50" s="12" t="s">
        <v>33</v>
      </c>
      <c r="B50" s="13">
        <v>547</v>
      </c>
      <c r="C50" s="13">
        <v>547</v>
      </c>
      <c r="D50" s="13">
        <v>113</v>
      </c>
      <c r="E50" s="13">
        <f t="shared" si="0"/>
        <v>-434</v>
      </c>
    </row>
    <row r="51" spans="1:5" ht="12.75" customHeight="1" hidden="1">
      <c r="A51" s="12" t="s">
        <v>44</v>
      </c>
      <c r="B51" s="13">
        <v>0</v>
      </c>
      <c r="C51" s="13">
        <v>0</v>
      </c>
      <c r="D51" s="13">
        <v>200</v>
      </c>
      <c r="E51" s="13">
        <f t="shared" si="0"/>
        <v>200</v>
      </c>
    </row>
    <row r="52" spans="1:5" ht="12.75">
      <c r="A52" s="15" t="s">
        <v>21</v>
      </c>
      <c r="B52" s="10">
        <f>B41+B42+B43+B44+B46</f>
        <v>39200</v>
      </c>
      <c r="C52" s="10">
        <f>C41+C42+C43+C44+C46</f>
        <v>38738</v>
      </c>
      <c r="D52" s="10">
        <f>D41+D42+D43+D44+D46</f>
        <v>60233</v>
      </c>
      <c r="E52" s="10">
        <f t="shared" si="0"/>
        <v>21033</v>
      </c>
    </row>
    <row r="53" spans="1:5" ht="12.75">
      <c r="A53" s="15"/>
      <c r="B53" s="10"/>
      <c r="C53" s="19"/>
      <c r="D53" s="19"/>
      <c r="E53" s="19"/>
    </row>
    <row r="54" spans="1:5" ht="12.75">
      <c r="A54" s="7" t="s">
        <v>60</v>
      </c>
      <c r="B54" s="13"/>
      <c r="C54" s="20"/>
      <c r="D54" s="20"/>
      <c r="E54" s="20"/>
    </row>
    <row r="55" spans="1:5" ht="12.75">
      <c r="A55" s="9" t="s">
        <v>69</v>
      </c>
      <c r="B55" s="10">
        <v>23684</v>
      </c>
      <c r="C55" s="10">
        <v>23684</v>
      </c>
      <c r="D55" s="10">
        <f>13684-250</f>
        <v>13434</v>
      </c>
      <c r="E55" s="10">
        <f t="shared" si="0"/>
        <v>-10250</v>
      </c>
    </row>
    <row r="56" spans="1:5" ht="12.75">
      <c r="A56" s="9" t="s">
        <v>70</v>
      </c>
      <c r="B56" s="11">
        <v>46960</v>
      </c>
      <c r="C56" s="11">
        <v>46960</v>
      </c>
      <c r="D56" s="11">
        <v>46960</v>
      </c>
      <c r="E56" s="11">
        <f t="shared" si="0"/>
        <v>0</v>
      </c>
    </row>
    <row r="57" spans="1:5" ht="12.75">
      <c r="A57" s="9" t="s">
        <v>71</v>
      </c>
      <c r="B57" s="21">
        <v>30000</v>
      </c>
      <c r="C57" s="21">
        <v>0</v>
      </c>
      <c r="D57" s="21">
        <v>0</v>
      </c>
      <c r="E57" s="41">
        <f t="shared" si="0"/>
        <v>-30000</v>
      </c>
    </row>
    <row r="58" spans="1:5" ht="12.75">
      <c r="A58" s="15" t="s">
        <v>54</v>
      </c>
      <c r="B58" s="10">
        <f>B55+B56+B57</f>
        <v>100644</v>
      </c>
      <c r="C58" s="10">
        <f>C55+C56</f>
        <v>70644</v>
      </c>
      <c r="D58" s="10">
        <f>D55+D56</f>
        <v>60394</v>
      </c>
      <c r="E58" s="10">
        <f t="shared" si="0"/>
        <v>-40250</v>
      </c>
    </row>
    <row r="59" spans="1:5" ht="12.75">
      <c r="A59" s="15"/>
      <c r="B59" s="10"/>
      <c r="C59" s="10"/>
      <c r="D59" s="10"/>
      <c r="E59" s="10"/>
    </row>
    <row r="60" spans="1:5" ht="13.5" customHeight="1">
      <c r="A60" s="22" t="s">
        <v>72</v>
      </c>
      <c r="B60" s="10">
        <f>22874+4999</f>
        <v>27873</v>
      </c>
      <c r="C60" s="10">
        <f>22879+5000</f>
        <v>27879</v>
      </c>
      <c r="D60" s="10">
        <f>12009-500</f>
        <v>11509</v>
      </c>
      <c r="E60" s="10">
        <f t="shared" si="0"/>
        <v>-16364</v>
      </c>
    </row>
    <row r="61" spans="1:5" ht="13.5" customHeight="1" hidden="1">
      <c r="A61" s="12" t="s">
        <v>64</v>
      </c>
      <c r="B61" s="36">
        <v>4999</v>
      </c>
      <c r="C61" s="36">
        <v>5000</v>
      </c>
      <c r="D61" s="10"/>
      <c r="E61" s="10">
        <f t="shared" si="0"/>
        <v>-4999</v>
      </c>
    </row>
    <row r="62" spans="1:5" ht="13.5" customHeight="1" hidden="1">
      <c r="A62" s="12" t="s">
        <v>22</v>
      </c>
      <c r="B62" s="13">
        <f>30584-13684</f>
        <v>16900</v>
      </c>
      <c r="C62" s="13">
        <f>30589-13684</f>
        <v>16905</v>
      </c>
      <c r="D62" s="13">
        <v>0</v>
      </c>
      <c r="E62" s="13">
        <f t="shared" si="0"/>
        <v>-16900</v>
      </c>
    </row>
    <row r="63" spans="1:5" ht="13.5" customHeight="1" hidden="1">
      <c r="A63" s="12" t="s">
        <v>29</v>
      </c>
      <c r="B63" s="13">
        <v>5974</v>
      </c>
      <c r="C63" s="13">
        <v>5974</v>
      </c>
      <c r="D63" s="13">
        <v>0</v>
      </c>
      <c r="E63" s="13">
        <f t="shared" si="0"/>
        <v>-5974</v>
      </c>
    </row>
    <row r="64" spans="1:5" ht="13.5" customHeight="1">
      <c r="A64" s="12"/>
      <c r="B64" s="13"/>
      <c r="C64" s="20"/>
      <c r="D64" s="20"/>
      <c r="E64" s="20"/>
    </row>
    <row r="65" spans="1:5" ht="12.75">
      <c r="A65" s="7" t="s">
        <v>57</v>
      </c>
      <c r="B65" s="13"/>
      <c r="C65" s="23"/>
      <c r="D65" s="23"/>
      <c r="E65" s="23"/>
    </row>
    <row r="66" spans="1:5" ht="12.75">
      <c r="A66" s="9" t="s">
        <v>58</v>
      </c>
      <c r="B66" s="10">
        <v>19976.046</v>
      </c>
      <c r="C66" s="10">
        <v>19979</v>
      </c>
      <c r="D66" s="10">
        <v>24543</v>
      </c>
      <c r="E66" s="10">
        <f t="shared" si="0"/>
        <v>4566.9540000000015</v>
      </c>
    </row>
    <row r="67" spans="1:5" ht="12.75">
      <c r="A67" s="9" t="s">
        <v>73</v>
      </c>
      <c r="B67" s="21">
        <v>0</v>
      </c>
      <c r="C67" s="21">
        <v>0</v>
      </c>
      <c r="D67" s="21">
        <v>120000</v>
      </c>
      <c r="E67" s="21">
        <f t="shared" si="0"/>
        <v>120000</v>
      </c>
    </row>
    <row r="68" spans="1:5" ht="12.75">
      <c r="A68" s="15" t="s">
        <v>59</v>
      </c>
      <c r="B68" s="10">
        <f>B66+B67</f>
        <v>19976.046</v>
      </c>
      <c r="C68" s="10">
        <f>C66+C67</f>
        <v>19979</v>
      </c>
      <c r="D68" s="10">
        <f>D66+D67</f>
        <v>144543</v>
      </c>
      <c r="E68" s="10">
        <f t="shared" si="0"/>
        <v>124566.954</v>
      </c>
    </row>
    <row r="69" spans="1:5" ht="12.75">
      <c r="A69" s="22"/>
      <c r="B69" s="10"/>
      <c r="C69" s="19"/>
      <c r="D69" s="19"/>
      <c r="E69" s="19"/>
    </row>
    <row r="70" spans="1:6" ht="12.75">
      <c r="A70" s="24" t="s">
        <v>48</v>
      </c>
      <c r="B70" s="25">
        <f>B68+B60+B58+B52+B38+B31</f>
        <v>2432236.046</v>
      </c>
      <c r="C70" s="25">
        <f>C68+C60+C58+C52+C38+C31</f>
        <v>2401994</v>
      </c>
      <c r="D70" s="25">
        <f>D68+D60+D58+D52+D38+D31</f>
        <v>2251256</v>
      </c>
      <c r="E70" s="25">
        <f t="shared" si="0"/>
        <v>-180980.0460000001</v>
      </c>
      <c r="F70" s="35"/>
    </row>
    <row r="71" spans="1:5" ht="12.75">
      <c r="A71" s="26"/>
      <c r="B71" s="27"/>
      <c r="C71" s="28"/>
      <c r="D71" s="28"/>
      <c r="E71" s="28"/>
    </row>
    <row r="72" spans="1:5" ht="12.75">
      <c r="A72" s="7" t="s">
        <v>47</v>
      </c>
      <c r="B72" s="13"/>
      <c r="C72" s="23"/>
      <c r="D72" s="23"/>
      <c r="E72" s="23"/>
    </row>
    <row r="73" spans="1:5" ht="12.75">
      <c r="A73" s="9" t="s">
        <v>74</v>
      </c>
      <c r="B73" s="29">
        <v>-10000</v>
      </c>
      <c r="C73" s="29">
        <v>-10000</v>
      </c>
      <c r="D73" s="29">
        <v>-10000</v>
      </c>
      <c r="E73" s="29"/>
    </row>
    <row r="74" spans="1:5" ht="12.75">
      <c r="A74" s="9" t="s">
        <v>75</v>
      </c>
      <c r="B74" s="29">
        <v>-3779</v>
      </c>
      <c r="C74" s="29">
        <v>-3312</v>
      </c>
      <c r="D74" s="29">
        <v>-3312</v>
      </c>
      <c r="E74" s="29">
        <f t="shared" si="0"/>
        <v>467</v>
      </c>
    </row>
    <row r="75" spans="1:5" ht="12.75">
      <c r="A75" s="9" t="s">
        <v>76</v>
      </c>
      <c r="B75" s="29">
        <v>-30000</v>
      </c>
      <c r="C75" s="11">
        <v>0</v>
      </c>
      <c r="D75" s="11">
        <v>0</v>
      </c>
      <c r="E75" s="11">
        <f>D75-B75</f>
        <v>30000</v>
      </c>
    </row>
    <row r="76" spans="1:5" ht="12.75">
      <c r="A76" s="9"/>
      <c r="B76" s="29"/>
      <c r="C76" s="11"/>
      <c r="D76" s="11"/>
      <c r="E76" s="11"/>
    </row>
    <row r="77" spans="1:5" ht="12.75">
      <c r="A77" s="30" t="s">
        <v>13</v>
      </c>
      <c r="B77" s="25">
        <f>B70+B73+B74+B75</f>
        <v>2388457.046</v>
      </c>
      <c r="C77" s="25">
        <f>C70+C73+C74+C75</f>
        <v>2388682</v>
      </c>
      <c r="D77" s="25">
        <f>D70+D73+D74+D75</f>
        <v>2237944</v>
      </c>
      <c r="E77" s="25">
        <f>D77-B77</f>
        <v>-150513.0460000001</v>
      </c>
    </row>
    <row r="78" spans="1:5" ht="12.75">
      <c r="A78" s="38"/>
      <c r="B78" s="39"/>
      <c r="C78" s="39"/>
      <c r="D78" s="39"/>
      <c r="E78" s="39"/>
    </row>
    <row r="79" spans="1:5" ht="15.75">
      <c r="A79" s="31" t="s">
        <v>62</v>
      </c>
      <c r="B79" s="1"/>
      <c r="C79" s="1"/>
      <c r="D79" s="1"/>
      <c r="E79" s="1"/>
    </row>
    <row r="80" spans="1:5" ht="15.75">
      <c r="A80" s="1"/>
      <c r="B80" s="1"/>
      <c r="C80" s="1"/>
      <c r="D80" s="1"/>
      <c r="E80" s="1"/>
    </row>
    <row r="81" spans="1:5" ht="15.75">
      <c r="A81" s="31" t="s">
        <v>78</v>
      </c>
      <c r="B81" s="1"/>
      <c r="C81" s="1"/>
      <c r="D81" s="1"/>
      <c r="E81" s="1"/>
    </row>
    <row r="82" spans="1:5" ht="15.75">
      <c r="A82" s="31" t="s">
        <v>36</v>
      </c>
      <c r="B82" s="1"/>
      <c r="C82" s="1"/>
      <c r="D82" s="1"/>
      <c r="E82" s="1"/>
    </row>
    <row r="83" spans="1:5" ht="15.75">
      <c r="A83" s="31" t="s">
        <v>37</v>
      </c>
      <c r="B83" s="1"/>
      <c r="C83" s="1"/>
      <c r="D83" s="1"/>
      <c r="E83" s="1"/>
    </row>
    <row r="84" spans="1:5" ht="15.75">
      <c r="A84" s="32"/>
      <c r="B84" s="33"/>
      <c r="C84" s="33"/>
      <c r="D84" s="33"/>
      <c r="E84" s="33"/>
    </row>
    <row r="85" spans="1:5" ht="15.75">
      <c r="A85" s="34" t="s">
        <v>79</v>
      </c>
      <c r="B85" s="33"/>
      <c r="C85" s="33"/>
      <c r="D85" s="33"/>
      <c r="E85" s="33"/>
    </row>
    <row r="86" spans="1:5" ht="15.75">
      <c r="A86" s="34" t="s">
        <v>87</v>
      </c>
      <c r="B86" s="33"/>
      <c r="C86" s="33"/>
      <c r="D86" s="33"/>
      <c r="E86" s="33"/>
    </row>
    <row r="87" spans="1:5" ht="15.75">
      <c r="A87" s="34" t="s">
        <v>88</v>
      </c>
      <c r="B87" s="33"/>
      <c r="C87" s="33"/>
      <c r="D87" s="33"/>
      <c r="E87" s="33"/>
    </row>
    <row r="88" spans="1:5" ht="15.75">
      <c r="A88" s="31"/>
      <c r="B88" s="33"/>
      <c r="C88" s="33"/>
      <c r="D88" s="33"/>
      <c r="E88" s="33"/>
    </row>
    <row r="89" spans="1:5" ht="15.75">
      <c r="A89" s="31" t="s">
        <v>80</v>
      </c>
      <c r="B89" s="33"/>
      <c r="C89" s="33"/>
      <c r="D89" s="33"/>
      <c r="E89" s="33"/>
    </row>
    <row r="90" spans="1:5" ht="15.75">
      <c r="A90" s="31"/>
      <c r="B90" s="33"/>
      <c r="C90" s="33"/>
      <c r="D90" s="33"/>
      <c r="E90" s="33"/>
    </row>
    <row r="91" spans="1:5" ht="15.75">
      <c r="A91" s="31" t="s">
        <v>81</v>
      </c>
      <c r="B91" s="33"/>
      <c r="C91" s="33"/>
      <c r="D91" s="33"/>
      <c r="E91" s="33"/>
    </row>
    <row r="92" spans="1:5" ht="15.75">
      <c r="A92" s="31" t="s">
        <v>49</v>
      </c>
      <c r="B92" s="33"/>
      <c r="C92" s="33"/>
      <c r="D92" s="33"/>
      <c r="E92" s="33"/>
    </row>
    <row r="93" spans="1:5" ht="15.75">
      <c r="A93" s="1"/>
      <c r="B93" s="33"/>
      <c r="C93" s="33"/>
      <c r="D93" s="33"/>
      <c r="E93" s="33"/>
    </row>
    <row r="94" spans="1:5" ht="15.75">
      <c r="A94" s="31" t="s">
        <v>82</v>
      </c>
      <c r="B94" s="33"/>
      <c r="C94" s="33"/>
      <c r="D94" s="33"/>
      <c r="E94" s="33"/>
    </row>
    <row r="95" spans="1:5" ht="15.75">
      <c r="A95" s="31" t="s">
        <v>51</v>
      </c>
      <c r="B95" s="33"/>
      <c r="C95" s="33"/>
      <c r="D95" s="33"/>
      <c r="E95" s="33"/>
    </row>
    <row r="96" spans="1:5" ht="15.75">
      <c r="A96" s="34"/>
      <c r="B96" s="33"/>
      <c r="C96" s="33"/>
      <c r="D96" s="33"/>
      <c r="E96" s="33"/>
    </row>
    <row r="97" spans="1:5" ht="15.75">
      <c r="A97" s="31" t="s">
        <v>83</v>
      </c>
      <c r="B97" s="1"/>
      <c r="C97" s="1"/>
      <c r="D97" s="1"/>
      <c r="E97" s="1"/>
    </row>
    <row r="98" spans="1:5" ht="15.75">
      <c r="A98" s="31" t="s">
        <v>43</v>
      </c>
      <c r="B98" s="1"/>
      <c r="C98" s="1"/>
      <c r="D98" s="1"/>
      <c r="E98" s="1"/>
    </row>
    <row r="99" spans="1:5" ht="15.75">
      <c r="A99" s="31"/>
      <c r="B99" s="1"/>
      <c r="C99" s="1"/>
      <c r="D99" s="1"/>
      <c r="E99" s="1"/>
    </row>
    <row r="100" spans="1:5" ht="15.75">
      <c r="A100" s="31" t="s">
        <v>84</v>
      </c>
      <c r="B100" s="1"/>
      <c r="C100" s="1"/>
      <c r="D100" s="1"/>
      <c r="E100" s="1"/>
    </row>
    <row r="101" spans="1:5" ht="15.75">
      <c r="A101" s="31" t="s">
        <v>52</v>
      </c>
      <c r="B101" s="1"/>
      <c r="C101" s="1"/>
      <c r="D101" s="1"/>
      <c r="E101" s="1"/>
    </row>
    <row r="102" spans="1:5" ht="15.75">
      <c r="A102" s="31" t="s">
        <v>53</v>
      </c>
      <c r="B102" s="1"/>
      <c r="C102" s="1"/>
      <c r="D102" s="1"/>
      <c r="E102" s="1"/>
    </row>
    <row r="103" spans="1:5" ht="15.75">
      <c r="A103" s="31"/>
      <c r="B103" s="1"/>
      <c r="C103" s="1"/>
      <c r="D103" s="1"/>
      <c r="E103" s="1"/>
    </row>
    <row r="104" spans="1:5" ht="15.75">
      <c r="A104" s="34" t="s">
        <v>85</v>
      </c>
      <c r="B104" s="33"/>
      <c r="C104" s="33"/>
      <c r="D104" s="33"/>
      <c r="E104" s="33"/>
    </row>
    <row r="105" spans="1:5" ht="15.75">
      <c r="A105" s="34" t="s">
        <v>50</v>
      </c>
      <c r="B105" s="33"/>
      <c r="C105" s="33"/>
      <c r="D105" s="33"/>
      <c r="E105" s="33"/>
    </row>
    <row r="106" spans="1:5" ht="15.75">
      <c r="A106" s="34"/>
      <c r="B106" s="33"/>
      <c r="C106" s="33"/>
      <c r="D106" s="33"/>
      <c r="E106" s="33"/>
    </row>
    <row r="107" spans="1:5" ht="15.75">
      <c r="A107" s="34" t="s">
        <v>86</v>
      </c>
      <c r="B107" s="33"/>
      <c r="C107" s="33"/>
      <c r="D107" s="33"/>
      <c r="E107" s="33"/>
    </row>
  </sheetData>
  <mergeCells count="8">
    <mergeCell ref="E5:E7"/>
    <mergeCell ref="A1:E1"/>
    <mergeCell ref="A2:E2"/>
    <mergeCell ref="A3:E3"/>
    <mergeCell ref="D5:D7"/>
    <mergeCell ref="A5:A7"/>
    <mergeCell ref="B5:B7"/>
    <mergeCell ref="C5:C7"/>
  </mergeCells>
  <printOptions/>
  <pageMargins left="0.75" right="0.75" top="1" bottom="1" header="0.5" footer="0.5"/>
  <pageSetup fitToHeight="2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Purpose Table Administration on Aging</dc:title>
  <dc:subject>Budget</dc:subject>
  <dc:creator>Administration on Aging</dc:creator>
  <cp:keywords>Budget; FY2012</cp:keywords>
  <dc:description/>
  <cp:lastModifiedBy>DHHS</cp:lastModifiedBy>
  <cp:lastPrinted>2011-02-09T18:26:21Z</cp:lastPrinted>
  <dcterms:created xsi:type="dcterms:W3CDTF">2011-01-10T22:48:55Z</dcterms:created>
  <dcterms:modified xsi:type="dcterms:W3CDTF">2011-02-18T12:37:03Z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508 Compliant">
    <vt:lpwstr>BKH 2/18</vt:lpwstr>
  </property>
</Properties>
</file>